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HAN\학술대회\2019\춘계학술(190509-10)\03 회계\"/>
    </mc:Choice>
  </mc:AlternateContent>
  <xr:revisionPtr revIDLastSave="0" documentId="8_{B27EFFB0-24DE-4D4D-9F85-F933D6103A42}" xr6:coauthVersionLast="38" xr6:coauthVersionMax="38" xr10:uidLastSave="{00000000-0000-0000-0000-000000000000}"/>
  <bookViews>
    <workbookView xWindow="0" yWindow="0" windowWidth="28800" windowHeight="12180" xr2:uid="{00000000-000D-0000-FFFF-FFFF00000000}"/>
  </bookViews>
  <sheets>
    <sheet name="2019춘계학술_수입" sheetId="2" r:id="rId1"/>
    <sheet name="2019춘계학술_지출" sheetId="1" r:id="rId2"/>
    <sheet name="2018-2019비교" sheetId="3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B25" i="3"/>
  <c r="C22" i="3"/>
  <c r="B22" i="3"/>
  <c r="D21" i="3"/>
  <c r="C21" i="3"/>
  <c r="B21" i="3"/>
  <c r="D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9" i="3"/>
  <c r="C9" i="3"/>
  <c r="B9" i="3"/>
  <c r="D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10" i="3" l="1"/>
  <c r="D10" i="3"/>
  <c r="D23" i="3"/>
  <c r="C23" i="3"/>
  <c r="C25" i="3" l="1"/>
  <c r="D25" i="3"/>
  <c r="F21" i="2" l="1"/>
  <c r="F20" i="2"/>
  <c r="F19" i="2"/>
  <c r="F18" i="2"/>
  <c r="F17" i="2"/>
  <c r="D16" i="2"/>
  <c r="F16" i="2" s="1"/>
  <c r="D15" i="2"/>
  <c r="F15" i="2" s="1"/>
  <c r="D14" i="2"/>
  <c r="F14" i="2" s="1"/>
  <c r="D13" i="2"/>
  <c r="F13" i="2" s="1"/>
  <c r="F12" i="2"/>
  <c r="D11" i="2"/>
  <c r="F11" i="2" s="1"/>
  <c r="F10" i="2"/>
  <c r="F9" i="2"/>
  <c r="F8" i="2"/>
  <c r="F7" i="2"/>
  <c r="F6" i="2"/>
  <c r="F5" i="2"/>
  <c r="F4" i="2"/>
  <c r="F3" i="2"/>
  <c r="E52" i="1"/>
  <c r="G52" i="1" s="1"/>
  <c r="E51" i="1"/>
  <c r="G51" i="1" s="1"/>
  <c r="G50" i="1"/>
  <c r="G49" i="1"/>
  <c r="E48" i="1"/>
  <c r="G48" i="1" s="1"/>
  <c r="G47" i="1"/>
  <c r="E46" i="1"/>
  <c r="G46" i="1" s="1"/>
  <c r="G45" i="1"/>
  <c r="E44" i="1"/>
  <c r="G44" i="1" s="1"/>
  <c r="E43" i="1"/>
  <c r="G43" i="1" s="1"/>
  <c r="G42" i="1"/>
  <c r="G41" i="1"/>
  <c r="E40" i="1"/>
  <c r="G40" i="1" s="1"/>
  <c r="G39" i="1"/>
  <c r="G38" i="1"/>
  <c r="G37" i="1"/>
  <c r="G36" i="1"/>
  <c r="E35" i="1"/>
  <c r="G35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E21" i="1"/>
  <c r="G21" i="1" s="1"/>
  <c r="G20" i="1"/>
  <c r="G19" i="1"/>
  <c r="G18" i="1"/>
  <c r="G17" i="1"/>
  <c r="G16" i="1"/>
  <c r="G15" i="1"/>
  <c r="G14" i="1"/>
  <c r="E13" i="1"/>
  <c r="G13" i="1" s="1"/>
  <c r="G12" i="1"/>
  <c r="G11" i="1"/>
  <c r="G10" i="1"/>
  <c r="G9" i="1"/>
  <c r="G8" i="1"/>
  <c r="G7" i="1"/>
  <c r="G5" i="1"/>
  <c r="G4" i="1"/>
  <c r="G3" i="1"/>
  <c r="G53" i="1" l="1"/>
  <c r="F22" i="2"/>
</calcChain>
</file>

<file path=xl/sharedStrings.xml><?xml version="1.0" encoding="utf-8"?>
<sst xmlns="http://schemas.openxmlformats.org/spreadsheetml/2006/main" count="198" uniqueCount="141">
  <si>
    <t>분류</t>
    <phoneticPr fontId="3" type="noConversion"/>
  </si>
  <si>
    <t>내용</t>
    <phoneticPr fontId="3" type="noConversion"/>
  </si>
  <si>
    <t>단가(원)</t>
    <phoneticPr fontId="3" type="noConversion"/>
  </si>
  <si>
    <t>수량</t>
    <phoneticPr fontId="3" type="noConversion"/>
  </si>
  <si>
    <t>금액(원)</t>
    <phoneticPr fontId="3" type="noConversion"/>
  </si>
  <si>
    <t>대여료</t>
    <phoneticPr fontId="3" type="noConversion"/>
  </si>
  <si>
    <t>부스</t>
    <phoneticPr fontId="3" type="noConversion"/>
  </si>
  <si>
    <t>포스터보드</t>
    <phoneticPr fontId="3" type="noConversion"/>
  </si>
  <si>
    <t>포스터부착용</t>
    <phoneticPr fontId="3" type="noConversion"/>
  </si>
  <si>
    <t>장소이용료</t>
    <phoneticPr fontId="3" type="noConversion"/>
  </si>
  <si>
    <t>숙박비
(여비)</t>
    <phoneticPr fontId="3" type="noConversion"/>
  </si>
  <si>
    <t>9일만찬</t>
    <phoneticPr fontId="3" type="noConversion"/>
  </si>
  <si>
    <t>식대</t>
    <phoneticPr fontId="3" type="noConversion"/>
  </si>
  <si>
    <t>10일조식</t>
    <phoneticPr fontId="3" type="noConversion"/>
  </si>
  <si>
    <t>10일중식</t>
    <phoneticPr fontId="3" type="noConversion"/>
  </si>
  <si>
    <t>연회장사용료</t>
    <phoneticPr fontId="3" type="noConversion"/>
  </si>
  <si>
    <t>아일랜드볼룸,윈드홀</t>
    <phoneticPr fontId="3" type="noConversion"/>
  </si>
  <si>
    <t>인쇄비</t>
    <phoneticPr fontId="3" type="noConversion"/>
  </si>
  <si>
    <t>현수막</t>
    <phoneticPr fontId="3" type="noConversion"/>
  </si>
  <si>
    <t>공식현수막2, 특별세션6, 경진대회1</t>
    <phoneticPr fontId="3" type="noConversion"/>
  </si>
  <si>
    <t>X배너</t>
    <phoneticPr fontId="3" type="noConversion"/>
  </si>
  <si>
    <t>방향안내, 현장등록안내</t>
    <phoneticPr fontId="3" type="noConversion"/>
  </si>
  <si>
    <t>명찰</t>
    <phoneticPr fontId="3" type="noConversion"/>
  </si>
  <si>
    <t>임원, 회원 등</t>
    <phoneticPr fontId="3" type="noConversion"/>
  </si>
  <si>
    <t>좌장테이블명패</t>
    <phoneticPr fontId="3" type="noConversion"/>
  </si>
  <si>
    <t>식권</t>
    <phoneticPr fontId="3" type="noConversion"/>
  </si>
  <si>
    <t>프로그램북</t>
    <phoneticPr fontId="3" type="noConversion"/>
  </si>
  <si>
    <t>포스터넘버</t>
    <phoneticPr fontId="3" type="noConversion"/>
  </si>
  <si>
    <t>포스터</t>
    <phoneticPr fontId="3" type="noConversion"/>
  </si>
  <si>
    <t>포스터발송</t>
    <phoneticPr fontId="3" type="noConversion"/>
  </si>
  <si>
    <t>물품제작비</t>
    <phoneticPr fontId="3" type="noConversion"/>
  </si>
  <si>
    <t>상패</t>
    <phoneticPr fontId="3" type="noConversion"/>
  </si>
  <si>
    <t>기념품</t>
    <phoneticPr fontId="3" type="noConversion"/>
  </si>
  <si>
    <t>우산(전시부스투어기념품 및 좌장선물)</t>
    <phoneticPr fontId="3" type="noConversion"/>
  </si>
  <si>
    <t>스타벅스상품권(전시부스투어기념품 및 좌장선물)</t>
    <phoneticPr fontId="3" type="noConversion"/>
  </si>
  <si>
    <t>운영비</t>
    <phoneticPr fontId="3" type="noConversion"/>
  </si>
  <si>
    <t>소모품</t>
    <phoneticPr fontId="3" type="noConversion"/>
  </si>
  <si>
    <t>코사지(축사자용)</t>
    <phoneticPr fontId="3" type="noConversion"/>
  </si>
  <si>
    <t>접대비</t>
    <phoneticPr fontId="3" type="noConversion"/>
  </si>
  <si>
    <t>만찬와인콜키지</t>
    <phoneticPr fontId="3" type="noConversion"/>
  </si>
  <si>
    <t>인건비</t>
    <phoneticPr fontId="3" type="noConversion"/>
  </si>
  <si>
    <t>준비</t>
    <phoneticPr fontId="3" type="noConversion"/>
  </si>
  <si>
    <t>행사 사전 준비(명찰, 명패 등)</t>
    <phoneticPr fontId="3" type="noConversion"/>
  </si>
  <si>
    <t>현장</t>
    <phoneticPr fontId="3" type="noConversion"/>
  </si>
  <si>
    <t>등록데스크 등 현장업무</t>
    <phoneticPr fontId="3" type="noConversion"/>
  </si>
  <si>
    <t>프로그램추가</t>
    <phoneticPr fontId="3" type="noConversion"/>
  </si>
  <si>
    <t>경진대회 프로그램 추가 개발</t>
    <phoneticPr fontId="3" type="noConversion"/>
  </si>
  <si>
    <t>항공료(여비)</t>
    <phoneticPr fontId="3" type="noConversion"/>
  </si>
  <si>
    <t>사전답사 및 항공료 일체</t>
    <phoneticPr fontId="3" type="noConversion"/>
  </si>
  <si>
    <t>교통비(여비)</t>
    <phoneticPr fontId="3" type="noConversion"/>
  </si>
  <si>
    <t>콜밴 왕복 및 현지 교통</t>
    <phoneticPr fontId="3" type="noConversion"/>
  </si>
  <si>
    <t>학회
결제분
7,487,145원</t>
    <phoneticPr fontId="3" type="noConversion"/>
  </si>
  <si>
    <t>카드단말기</t>
    <phoneticPr fontId="3" type="noConversion"/>
  </si>
  <si>
    <t>현장사용카드단말기대여</t>
    <phoneticPr fontId="3" type="noConversion"/>
  </si>
  <si>
    <t>기념품추가제작</t>
    <phoneticPr fontId="3" type="noConversion"/>
  </si>
  <si>
    <t>진행비</t>
    <phoneticPr fontId="3" type="noConversion"/>
  </si>
  <si>
    <t>VIP선물</t>
    <phoneticPr fontId="3" type="noConversion"/>
  </si>
  <si>
    <t>강연료(초청강연-이광민)</t>
    <phoneticPr fontId="3" type="noConversion"/>
  </si>
  <si>
    <t>회의식대(조직위회의, 프로그램준비회의 등)</t>
    <phoneticPr fontId="3" type="noConversion"/>
  </si>
  <si>
    <t>현장-사무국</t>
    <phoneticPr fontId="3" type="noConversion"/>
  </si>
  <si>
    <t>물품</t>
    <phoneticPr fontId="3" type="noConversion"/>
  </si>
  <si>
    <t>전시부스도장</t>
    <phoneticPr fontId="3" type="noConversion"/>
  </si>
  <si>
    <t>다과</t>
    <phoneticPr fontId="3" type="noConversion"/>
  </si>
  <si>
    <t>현장구매(사무국)</t>
    <phoneticPr fontId="3" type="noConversion"/>
  </si>
  <si>
    <t>운송비</t>
    <phoneticPr fontId="3" type="noConversion"/>
  </si>
  <si>
    <t>학회물품착불비</t>
    <phoneticPr fontId="3" type="noConversion"/>
  </si>
  <si>
    <t>아르바이트</t>
    <phoneticPr fontId="3" type="noConversion"/>
  </si>
  <si>
    <t>사무국</t>
    <phoneticPr fontId="3" type="noConversion"/>
  </si>
  <si>
    <t>왕복항공료</t>
    <phoneticPr fontId="3" type="noConversion"/>
  </si>
  <si>
    <t>임원</t>
    <phoneticPr fontId="3" type="noConversion"/>
  </si>
  <si>
    <t>렌트</t>
    <phoneticPr fontId="3" type="noConversion"/>
  </si>
  <si>
    <t>현장 차량렌트비 및 주유비</t>
    <phoneticPr fontId="3" type="noConversion"/>
  </si>
  <si>
    <t>합계</t>
    <phoneticPr fontId="3" type="noConversion"/>
  </si>
  <si>
    <t>2019년 춘계학술대회 수입내역</t>
    <phoneticPr fontId="3" type="noConversion"/>
  </si>
  <si>
    <t>사전등록비</t>
    <phoneticPr fontId="3" type="noConversion"/>
  </si>
  <si>
    <t>회원</t>
    <phoneticPr fontId="3" type="noConversion"/>
  </si>
  <si>
    <t>일반</t>
    <phoneticPr fontId="3" type="noConversion"/>
  </si>
  <si>
    <t>학생</t>
    <phoneticPr fontId="3" type="noConversion"/>
  </si>
  <si>
    <t>비회원</t>
    <phoneticPr fontId="3" type="noConversion"/>
  </si>
  <si>
    <t>현장등록비</t>
    <phoneticPr fontId="3" type="noConversion"/>
  </si>
  <si>
    <t>특별세션신청비</t>
    <phoneticPr fontId="3" type="noConversion"/>
  </si>
  <si>
    <t>전시부스신청비</t>
    <phoneticPr fontId="3" type="noConversion"/>
  </si>
  <si>
    <t>광고신청비</t>
    <phoneticPr fontId="3" type="noConversion"/>
  </si>
  <si>
    <t>표지후면</t>
    <phoneticPr fontId="3" type="noConversion"/>
  </si>
  <si>
    <t>내표지전면</t>
    <phoneticPr fontId="3" type="noConversion"/>
  </si>
  <si>
    <t>준특급</t>
    <phoneticPr fontId="3" type="noConversion"/>
  </si>
  <si>
    <t>내지1</t>
    <phoneticPr fontId="3" type="noConversion"/>
  </si>
  <si>
    <t>내지2</t>
    <phoneticPr fontId="3" type="noConversion"/>
  </si>
  <si>
    <t>A급</t>
    <phoneticPr fontId="3" type="noConversion"/>
  </si>
  <si>
    <t>후원신청비</t>
    <phoneticPr fontId="3" type="noConversion"/>
  </si>
  <si>
    <t>만찬1(현대로템)</t>
    <phoneticPr fontId="3" type="noConversion"/>
  </si>
  <si>
    <t>만찬2(리트코)</t>
    <phoneticPr fontId="3" type="noConversion"/>
  </si>
  <si>
    <t>만찬3(한성테크)</t>
    <phoneticPr fontId="3" type="noConversion"/>
  </si>
  <si>
    <t>숙박비</t>
    <phoneticPr fontId="3" type="noConversion"/>
  </si>
  <si>
    <t>전시부스신청기관추가결제분</t>
    <phoneticPr fontId="3" type="noConversion"/>
  </si>
  <si>
    <t>10일조식결제분</t>
    <phoneticPr fontId="3" type="noConversion"/>
  </si>
  <si>
    <t>총합계</t>
    <phoneticPr fontId="3" type="noConversion"/>
  </si>
  <si>
    <t>수입</t>
    <phoneticPr fontId="3" type="noConversion"/>
  </si>
  <si>
    <t>2019춘계</t>
    <phoneticPr fontId="3" type="noConversion"/>
  </si>
  <si>
    <t>2018춘계</t>
    <phoneticPr fontId="3" type="noConversion"/>
  </si>
  <si>
    <t>2018추계</t>
    <phoneticPr fontId="3" type="noConversion"/>
  </si>
  <si>
    <t>프로그램북광고신청비</t>
    <phoneticPr fontId="3" type="noConversion"/>
  </si>
  <si>
    <t>-</t>
    <phoneticPr fontId="3" type="noConversion"/>
  </si>
  <si>
    <t>기타수입</t>
    <phoneticPr fontId="3" type="noConversion"/>
  </si>
  <si>
    <t>지출</t>
    <phoneticPr fontId="3" type="noConversion"/>
  </si>
  <si>
    <t>교통비</t>
    <phoneticPr fontId="3" type="noConversion"/>
  </si>
  <si>
    <t>항공료</t>
    <phoneticPr fontId="3" type="noConversion"/>
  </si>
  <si>
    <t>수익</t>
    <phoneticPr fontId="3" type="noConversion"/>
  </si>
  <si>
    <t>계좌이체</t>
    <phoneticPr fontId="3" type="noConversion"/>
  </si>
  <si>
    <t>계좌이체(하이컴프아이엔티)</t>
    <phoneticPr fontId="3" type="noConversion"/>
  </si>
  <si>
    <t>법인카드</t>
    <phoneticPr fontId="3" type="noConversion"/>
  </si>
  <si>
    <t>법인카드및계좌이체</t>
    <phoneticPr fontId="3" type="noConversion"/>
  </si>
  <si>
    <t>결제방법</t>
    <phoneticPr fontId="3" type="noConversion"/>
  </si>
  <si>
    <t xml:space="preserve">하이컴프
결제분
43,938,250원
</t>
    <phoneticPr fontId="3" type="noConversion"/>
  </si>
  <si>
    <t>프로그램북 제작</t>
    <phoneticPr fontId="3" type="noConversion"/>
  </si>
  <si>
    <t>좌장테이블명패 제작</t>
    <phoneticPr fontId="3" type="noConversion"/>
  </si>
  <si>
    <t>포스터넘버 제작</t>
    <phoneticPr fontId="3" type="noConversion"/>
  </si>
  <si>
    <t>포스터우편발송</t>
    <phoneticPr fontId="3" type="noConversion"/>
  </si>
  <si>
    <t>2019년 춘계학술대회 지출내역</t>
    <phoneticPr fontId="3" type="noConversion"/>
  </si>
  <si>
    <t>2018-2019 학술대회 수입지출내역</t>
    <phoneticPr fontId="3" type="noConversion"/>
  </si>
  <si>
    <t>기타수입</t>
    <phoneticPr fontId="3" type="noConversion"/>
  </si>
  <si>
    <t>현장렌트카운행</t>
    <phoneticPr fontId="3" type="noConversion"/>
  </si>
  <si>
    <t>회의교통비</t>
    <phoneticPr fontId="3" type="noConversion"/>
  </si>
  <si>
    <t>만찬와인</t>
    <phoneticPr fontId="3" type="noConversion"/>
  </si>
  <si>
    <t>계좌이체</t>
    <phoneticPr fontId="3" type="noConversion"/>
  </si>
  <si>
    <t>계좌이체</t>
    <phoneticPr fontId="3" type="noConversion"/>
  </si>
  <si>
    <t>현금</t>
    <phoneticPr fontId="3" type="noConversion"/>
  </si>
  <si>
    <t>계좌이체</t>
    <phoneticPr fontId="3" type="noConversion"/>
  </si>
  <si>
    <t>조직위원회</t>
    <phoneticPr fontId="3" type="noConversion"/>
  </si>
  <si>
    <t>특별공로패, 공로상</t>
    <phoneticPr fontId="3" type="noConversion"/>
  </si>
  <si>
    <t>식권인쇄비</t>
    <phoneticPr fontId="3" type="noConversion"/>
  </si>
  <si>
    <t>주류및음료</t>
    <phoneticPr fontId="3" type="noConversion"/>
  </si>
  <si>
    <t>와인추가</t>
    <phoneticPr fontId="3" type="noConversion"/>
  </si>
  <si>
    <t>VIP, STAFF</t>
    <phoneticPr fontId="3" type="noConversion"/>
  </si>
  <si>
    <t>옥타부스 + 철도공사부스 추가결제(10만원)</t>
    <phoneticPr fontId="3" type="noConversion"/>
  </si>
  <si>
    <t>포스터 제작</t>
    <phoneticPr fontId="3" type="noConversion"/>
  </si>
  <si>
    <t>기술경진대회</t>
    <phoneticPr fontId="3" type="noConversion"/>
  </si>
  <si>
    <t>무선마우스패드(참가자용)</t>
    <phoneticPr fontId="3" type="noConversion"/>
  </si>
  <si>
    <t>기술경진대회부상 (온누리상품권)</t>
    <phoneticPr fontId="3" type="noConversion"/>
  </si>
  <si>
    <t>현장식대(조직위원)</t>
    <phoneticPr fontId="3" type="noConversion"/>
  </si>
  <si>
    <t>현장식대(조식)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</si>
</sst>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41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41" fontId="0" fillId="0" borderId="2" xfId="1" applyFont="1" applyFill="1" applyBorder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1"/>
    </xf>
    <xf numFmtId="41" fontId="0" fillId="2" borderId="2" xfId="1" applyFont="1" applyFill="1" applyBorder="1">
      <alignment vertical="center"/>
    </xf>
    <xf numFmtId="41" fontId="4" fillId="2" borderId="2" xfId="1" applyFont="1" applyFill="1" applyBorder="1">
      <alignment vertical="center"/>
    </xf>
    <xf numFmtId="41" fontId="4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1" fontId="0" fillId="0" borderId="2" xfId="1" applyFont="1" applyFill="1" applyBorder="1" applyAlignment="1">
      <alignment horizontal="center" vertical="center"/>
    </xf>
    <xf numFmtId="41" fontId="0" fillId="0" borderId="2" xfId="0" applyNumberForma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 wrapText="1"/>
    </xf>
    <xf numFmtId="41" fontId="4" fillId="0" borderId="2" xfId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8" fillId="0" borderId="0" xfId="1" applyFont="1" applyBorder="1" applyAlignment="1">
      <alignment horizontal="center" vertical="center" wrapText="1"/>
    </xf>
    <xf numFmtId="41" fontId="4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0" fontId="4" fillId="4" borderId="2" xfId="0" applyFont="1" applyFill="1" applyBorder="1" applyAlignment="1">
      <alignment horizontal="center" vertical="center"/>
    </xf>
    <xf numFmtId="41" fontId="4" fillId="4" borderId="2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indent="1"/>
    </xf>
    <xf numFmtId="41" fontId="0" fillId="5" borderId="2" xfId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 indent="1"/>
    </xf>
    <xf numFmtId="0" fontId="0" fillId="5" borderId="4" xfId="0" applyFill="1" applyBorder="1" applyAlignment="1">
      <alignment horizontal="left" vertical="center" indent="1"/>
    </xf>
    <xf numFmtId="0" fontId="0" fillId="5" borderId="5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D1950X\Downloads\2019&#52632;&#44228;&#54617;&#49696;_&#49688;&#51077;&#51648;&#52636;&#45236;&#50669;190517_&#52572;&#5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2QNDPX46\2018-2019&#54617;&#49696;&#45824;&#54924;&#49688;&#51077;&#51648;&#52636;&#48708;&#44368;_190626&#51221;&#475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수입내역"/>
      <sheetName val="2 지출내역"/>
      <sheetName val="2-1 지출세부내역"/>
      <sheetName val="3 숙박수입지출내역"/>
    </sheetNames>
    <sheetDataSet>
      <sheetData sheetId="0"/>
      <sheetData sheetId="1"/>
      <sheetData sheetId="2">
        <row r="3">
          <cell r="E3">
            <v>229000</v>
          </cell>
        </row>
        <row r="5">
          <cell r="E5">
            <v>303000</v>
          </cell>
        </row>
        <row r="8">
          <cell r="E8">
            <v>90000</v>
          </cell>
        </row>
        <row r="11">
          <cell r="E11">
            <v>66900</v>
          </cell>
        </row>
        <row r="12">
          <cell r="E12">
            <v>328600</v>
          </cell>
        </row>
        <row r="13">
          <cell r="E13">
            <v>79000</v>
          </cell>
        </row>
        <row r="16">
          <cell r="E16">
            <v>113000</v>
          </cell>
        </row>
        <row r="18">
          <cell r="E18">
            <v>68000</v>
          </cell>
        </row>
        <row r="19">
          <cell r="E19">
            <v>32000</v>
          </cell>
        </row>
        <row r="20">
          <cell r="E20">
            <v>10000</v>
          </cell>
        </row>
        <row r="21">
          <cell r="E21">
            <v>125780</v>
          </cell>
        </row>
        <row r="22">
          <cell r="E22">
            <v>58270</v>
          </cell>
        </row>
        <row r="23">
          <cell r="E23">
            <v>37690</v>
          </cell>
        </row>
        <row r="26">
          <cell r="E26">
            <v>93740</v>
          </cell>
        </row>
        <row r="27">
          <cell r="E27">
            <v>20820</v>
          </cell>
        </row>
        <row r="28">
          <cell r="E28">
            <v>197000</v>
          </cell>
        </row>
        <row r="29">
          <cell r="E29">
            <v>66000</v>
          </cell>
        </row>
        <row r="30">
          <cell r="E30">
            <v>35000</v>
          </cell>
        </row>
        <row r="37">
          <cell r="E37">
            <v>154125</v>
          </cell>
        </row>
        <row r="39">
          <cell r="E39">
            <v>150000</v>
          </cell>
        </row>
        <row r="40">
          <cell r="E40">
            <v>100000</v>
          </cell>
        </row>
        <row r="41">
          <cell r="E41">
            <v>478000</v>
          </cell>
        </row>
        <row r="42">
          <cell r="E42">
            <v>60000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비교표"/>
      <sheetName val="2019춘계종합"/>
      <sheetName val="2019춘계_숙박수입지출내역"/>
      <sheetName val="2018춘계종합"/>
      <sheetName val="2018춘계_메종호텔추가분"/>
      <sheetName val="2018추계종합"/>
    </sheetNames>
    <sheetDataSet>
      <sheetData sheetId="0">
        <row r="12">
          <cell r="D12">
            <v>3190000</v>
          </cell>
        </row>
      </sheetData>
      <sheetData sheetId="1">
        <row r="5">
          <cell r="D5">
            <v>27460000</v>
          </cell>
        </row>
        <row r="10">
          <cell r="D10">
            <v>15260000</v>
          </cell>
        </row>
        <row r="14">
          <cell r="D14">
            <v>6600000</v>
          </cell>
        </row>
        <row r="16">
          <cell r="D16">
            <v>21450000</v>
          </cell>
        </row>
        <row r="18">
          <cell r="D18">
            <v>10692000</v>
          </cell>
        </row>
        <row r="24">
          <cell r="D24">
            <v>8720000</v>
          </cell>
        </row>
        <row r="28">
          <cell r="D28">
            <v>276000</v>
          </cell>
        </row>
        <row r="32">
          <cell r="D32">
            <v>5395000</v>
          </cell>
        </row>
        <row r="36">
          <cell r="D36">
            <v>5029520</v>
          </cell>
        </row>
        <row r="51">
          <cell r="D51">
            <v>2435000</v>
          </cell>
        </row>
        <row r="56">
          <cell r="D56">
            <v>7029450</v>
          </cell>
        </row>
        <row r="66">
          <cell r="D66">
            <v>10634300</v>
          </cell>
        </row>
        <row r="74">
          <cell r="D74">
            <v>17845000</v>
          </cell>
        </row>
        <row r="81">
          <cell r="D81">
            <v>1950000</v>
          </cell>
        </row>
        <row r="84">
          <cell r="D84">
            <v>386525</v>
          </cell>
        </row>
        <row r="88">
          <cell r="D88">
            <v>720600</v>
          </cell>
        </row>
      </sheetData>
      <sheetData sheetId="2"/>
      <sheetData sheetId="3">
        <row r="7">
          <cell r="D7">
            <v>9540000</v>
          </cell>
        </row>
        <row r="8">
          <cell r="D8">
            <v>3800000</v>
          </cell>
        </row>
        <row r="9">
          <cell r="D9">
            <v>1680000</v>
          </cell>
        </row>
        <row r="10">
          <cell r="D10">
            <v>3700000</v>
          </cell>
        </row>
        <row r="12">
          <cell r="D12">
            <v>500000</v>
          </cell>
        </row>
        <row r="13">
          <cell r="D13">
            <v>20020000</v>
          </cell>
        </row>
        <row r="15">
          <cell r="D15">
            <v>18150000</v>
          </cell>
        </row>
        <row r="17">
          <cell r="D17">
            <v>3751000</v>
          </cell>
        </row>
        <row r="23">
          <cell r="D23">
            <v>7600000</v>
          </cell>
        </row>
        <row r="31">
          <cell r="D31">
            <v>310000</v>
          </cell>
        </row>
        <row r="36">
          <cell r="D36">
            <v>5000000</v>
          </cell>
        </row>
        <row r="37">
          <cell r="D37">
            <v>3000000</v>
          </cell>
        </row>
        <row r="38">
          <cell r="D38">
            <v>2000000</v>
          </cell>
        </row>
        <row r="39">
          <cell r="D39">
            <v>1700000</v>
          </cell>
        </row>
        <row r="41">
          <cell r="D41">
            <v>4301000.2</v>
          </cell>
        </row>
        <row r="46">
          <cell r="D46">
            <v>933000</v>
          </cell>
        </row>
        <row r="49">
          <cell r="D49">
            <v>4900000</v>
          </cell>
        </row>
        <row r="54">
          <cell r="D54">
            <v>4138900</v>
          </cell>
        </row>
        <row r="59">
          <cell r="D59">
            <v>1782000</v>
          </cell>
        </row>
        <row r="62">
          <cell r="D62">
            <v>1302530</v>
          </cell>
        </row>
        <row r="63">
          <cell r="D63">
            <v>895780</v>
          </cell>
        </row>
        <row r="64">
          <cell r="D64">
            <v>121000</v>
          </cell>
        </row>
        <row r="65">
          <cell r="D65">
            <v>1521890</v>
          </cell>
        </row>
        <row r="66">
          <cell r="D66">
            <v>191400</v>
          </cell>
        </row>
        <row r="67">
          <cell r="D67">
            <v>144700</v>
          </cell>
        </row>
        <row r="68">
          <cell r="D68">
            <v>15000</v>
          </cell>
        </row>
        <row r="69">
          <cell r="D69">
            <v>80000</v>
          </cell>
        </row>
        <row r="71">
          <cell r="D71">
            <v>343300</v>
          </cell>
        </row>
        <row r="72">
          <cell r="D72">
            <v>23300</v>
          </cell>
        </row>
      </sheetData>
      <sheetData sheetId="4">
        <row r="6">
          <cell r="I6">
            <v>750000</v>
          </cell>
        </row>
        <row r="7">
          <cell r="I7">
            <v>372680</v>
          </cell>
        </row>
        <row r="8">
          <cell r="I8">
            <v>19360</v>
          </cell>
        </row>
        <row r="9">
          <cell r="I9">
            <v>116160</v>
          </cell>
        </row>
        <row r="10">
          <cell r="I10">
            <v>50000</v>
          </cell>
        </row>
        <row r="11">
          <cell r="I11">
            <v>506000</v>
          </cell>
        </row>
        <row r="12">
          <cell r="I12">
            <v>600000</v>
          </cell>
        </row>
      </sheetData>
      <sheetData sheetId="5">
        <row r="9">
          <cell r="D9">
            <v>6660000</v>
          </cell>
        </row>
        <row r="10">
          <cell r="D10">
            <v>1760000</v>
          </cell>
        </row>
        <row r="11">
          <cell r="D11">
            <v>1520000</v>
          </cell>
        </row>
        <row r="14">
          <cell r="D14">
            <v>360000</v>
          </cell>
        </row>
        <row r="18">
          <cell r="D18">
            <v>3580000</v>
          </cell>
        </row>
        <row r="19">
          <cell r="D19">
            <v>2200000</v>
          </cell>
        </row>
        <row r="21">
          <cell r="D21">
            <v>1125000</v>
          </cell>
        </row>
        <row r="22">
          <cell r="D22">
            <v>8250000</v>
          </cell>
        </row>
        <row r="24">
          <cell r="D24">
            <v>7050000</v>
          </cell>
        </row>
        <row r="31">
          <cell r="D31">
            <v>2200000</v>
          </cell>
        </row>
        <row r="34">
          <cell r="D34">
            <v>7700000</v>
          </cell>
        </row>
        <row r="41">
          <cell r="D41">
            <v>1160000</v>
          </cell>
        </row>
        <row r="42">
          <cell r="D42">
            <v>2175000</v>
          </cell>
        </row>
        <row r="43">
          <cell r="D43">
            <v>2250000</v>
          </cell>
        </row>
        <row r="44">
          <cell r="D44">
            <v>1800000</v>
          </cell>
        </row>
        <row r="45">
          <cell r="D45">
            <v>1050000</v>
          </cell>
        </row>
        <row r="46">
          <cell r="D46">
            <v>100000</v>
          </cell>
        </row>
        <row r="47">
          <cell r="D47">
            <v>138000</v>
          </cell>
        </row>
        <row r="48">
          <cell r="D48">
            <v>4500000</v>
          </cell>
        </row>
        <row r="49">
          <cell r="D49">
            <v>40000</v>
          </cell>
        </row>
        <row r="51">
          <cell r="D51">
            <v>495000</v>
          </cell>
        </row>
        <row r="52">
          <cell r="D52">
            <v>2126400</v>
          </cell>
        </row>
        <row r="53">
          <cell r="D53">
            <v>1313600</v>
          </cell>
        </row>
        <row r="54">
          <cell r="D54">
            <v>547500</v>
          </cell>
        </row>
        <row r="55">
          <cell r="D55">
            <v>247500</v>
          </cell>
        </row>
        <row r="56">
          <cell r="D56">
            <v>767000</v>
          </cell>
        </row>
        <row r="57">
          <cell r="D57">
            <v>924000</v>
          </cell>
        </row>
        <row r="58">
          <cell r="D58">
            <v>22000</v>
          </cell>
        </row>
        <row r="59">
          <cell r="D59">
            <v>3490300.0000000005</v>
          </cell>
        </row>
        <row r="65">
          <cell r="D65">
            <v>3206700</v>
          </cell>
        </row>
        <row r="69">
          <cell r="D69">
            <v>4290000</v>
          </cell>
        </row>
        <row r="73">
          <cell r="D73">
            <v>330000</v>
          </cell>
        </row>
        <row r="74">
          <cell r="D74">
            <v>1350100</v>
          </cell>
        </row>
        <row r="75">
          <cell r="D75">
            <v>1868000</v>
          </cell>
        </row>
        <row r="76">
          <cell r="D76">
            <v>55000</v>
          </cell>
        </row>
        <row r="77">
          <cell r="D77">
            <v>242000</v>
          </cell>
        </row>
        <row r="78">
          <cell r="D78">
            <v>1643320</v>
          </cell>
        </row>
        <row r="79">
          <cell r="D79">
            <v>170360</v>
          </cell>
        </row>
        <row r="80">
          <cell r="D80">
            <v>478320</v>
          </cell>
        </row>
        <row r="81">
          <cell r="D81">
            <v>152307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A2" sqref="A2:C2"/>
    </sheetView>
  </sheetViews>
  <sheetFormatPr defaultRowHeight="16.5" x14ac:dyDescent="0.3"/>
  <cols>
    <col min="1" max="1" width="15.125" bestFit="1" customWidth="1"/>
    <col min="2" max="2" width="11" bestFit="1" customWidth="1"/>
    <col min="3" max="3" width="12.375" customWidth="1"/>
    <col min="4" max="4" width="10.875" bestFit="1" customWidth="1"/>
    <col min="5" max="5" width="5.5" bestFit="1" customWidth="1"/>
    <col min="6" max="6" width="13.625" bestFit="1" customWidth="1"/>
  </cols>
  <sheetData>
    <row r="1" spans="1:6" ht="35.25" customHeight="1" x14ac:dyDescent="0.3">
      <c r="A1" s="39" t="s">
        <v>73</v>
      </c>
      <c r="B1" s="39"/>
      <c r="C1" s="39"/>
      <c r="D1" s="39"/>
      <c r="E1" s="39"/>
      <c r="F1" s="39"/>
    </row>
    <row r="2" spans="1:6" x14ac:dyDescent="0.3">
      <c r="A2" s="40" t="s">
        <v>0</v>
      </c>
      <c r="B2" s="40"/>
      <c r="C2" s="40"/>
      <c r="D2" s="14" t="s">
        <v>2</v>
      </c>
      <c r="E2" s="15" t="s">
        <v>3</v>
      </c>
      <c r="F2" s="15" t="s">
        <v>4</v>
      </c>
    </row>
    <row r="3" spans="1:6" x14ac:dyDescent="0.3">
      <c r="A3" s="41" t="s">
        <v>74</v>
      </c>
      <c r="B3" s="42" t="s">
        <v>75</v>
      </c>
      <c r="C3" s="3" t="s">
        <v>76</v>
      </c>
      <c r="D3" s="16">
        <v>180000</v>
      </c>
      <c r="E3" s="17">
        <v>125</v>
      </c>
      <c r="F3" s="18">
        <f>D3*E3</f>
        <v>22500000</v>
      </c>
    </row>
    <row r="4" spans="1:6" x14ac:dyDescent="0.3">
      <c r="A4" s="41"/>
      <c r="B4" s="42"/>
      <c r="C4" s="3" t="s">
        <v>77</v>
      </c>
      <c r="D4" s="16">
        <v>80000</v>
      </c>
      <c r="E4" s="17">
        <v>20</v>
      </c>
      <c r="F4" s="18">
        <f t="shared" ref="F4:F21" si="0">D4*E4</f>
        <v>1600000</v>
      </c>
    </row>
    <row r="5" spans="1:6" x14ac:dyDescent="0.3">
      <c r="A5" s="41"/>
      <c r="B5" s="42" t="s">
        <v>78</v>
      </c>
      <c r="C5" s="3" t="s">
        <v>76</v>
      </c>
      <c r="D5" s="16">
        <v>200000</v>
      </c>
      <c r="E5" s="17">
        <v>16</v>
      </c>
      <c r="F5" s="18">
        <f t="shared" si="0"/>
        <v>3200000</v>
      </c>
    </row>
    <row r="6" spans="1:6" x14ac:dyDescent="0.3">
      <c r="A6" s="41"/>
      <c r="B6" s="42"/>
      <c r="C6" s="3" t="s">
        <v>77</v>
      </c>
      <c r="D6" s="16">
        <v>80000</v>
      </c>
      <c r="E6" s="17">
        <v>2</v>
      </c>
      <c r="F6" s="18">
        <f t="shared" si="0"/>
        <v>160000</v>
      </c>
    </row>
    <row r="7" spans="1:6" x14ac:dyDescent="0.3">
      <c r="A7" s="43" t="s">
        <v>79</v>
      </c>
      <c r="B7" s="3" t="s">
        <v>75</v>
      </c>
      <c r="C7" s="3" t="s">
        <v>76</v>
      </c>
      <c r="D7" s="16">
        <v>220000</v>
      </c>
      <c r="E7" s="17">
        <v>17</v>
      </c>
      <c r="F7" s="18">
        <f t="shared" si="0"/>
        <v>3740000</v>
      </c>
    </row>
    <row r="8" spans="1:6" x14ac:dyDescent="0.3">
      <c r="A8" s="44"/>
      <c r="B8" s="3" t="s">
        <v>78</v>
      </c>
      <c r="C8" s="3" t="s">
        <v>76</v>
      </c>
      <c r="D8" s="16">
        <v>240000</v>
      </c>
      <c r="E8" s="17">
        <v>47</v>
      </c>
      <c r="F8" s="18">
        <f t="shared" si="0"/>
        <v>11280000</v>
      </c>
    </row>
    <row r="9" spans="1:6" x14ac:dyDescent="0.3">
      <c r="A9" s="45"/>
      <c r="B9" s="46" t="s">
        <v>77</v>
      </c>
      <c r="C9" s="47"/>
      <c r="D9" s="16">
        <v>80000</v>
      </c>
      <c r="E9" s="17">
        <v>3</v>
      </c>
      <c r="F9" s="18">
        <f t="shared" si="0"/>
        <v>240000</v>
      </c>
    </row>
    <row r="10" spans="1:6" x14ac:dyDescent="0.3">
      <c r="A10" s="41" t="s">
        <v>80</v>
      </c>
      <c r="B10" s="41"/>
      <c r="C10" s="41"/>
      <c r="D10" s="16">
        <v>1100000</v>
      </c>
      <c r="E10" s="17">
        <v>6</v>
      </c>
      <c r="F10" s="18">
        <f t="shared" si="0"/>
        <v>6600000</v>
      </c>
    </row>
    <row r="11" spans="1:6" x14ac:dyDescent="0.3">
      <c r="A11" s="19" t="s">
        <v>81</v>
      </c>
      <c r="B11" s="42" t="s">
        <v>78</v>
      </c>
      <c r="C11" s="42"/>
      <c r="D11" s="16">
        <f>1500000*1.1</f>
        <v>1650000.0000000002</v>
      </c>
      <c r="E11" s="17">
        <v>13</v>
      </c>
      <c r="F11" s="18">
        <f t="shared" si="0"/>
        <v>21450000.000000004</v>
      </c>
    </row>
    <row r="12" spans="1:6" x14ac:dyDescent="0.3">
      <c r="A12" s="41" t="s">
        <v>82</v>
      </c>
      <c r="B12" s="42" t="s">
        <v>83</v>
      </c>
      <c r="C12" s="42"/>
      <c r="D12" s="16">
        <v>2200000</v>
      </c>
      <c r="E12" s="17">
        <v>1</v>
      </c>
      <c r="F12" s="18">
        <f t="shared" si="0"/>
        <v>2200000</v>
      </c>
    </row>
    <row r="13" spans="1:6" x14ac:dyDescent="0.3">
      <c r="A13" s="41"/>
      <c r="B13" s="3" t="s">
        <v>84</v>
      </c>
      <c r="C13" s="3" t="s">
        <v>85</v>
      </c>
      <c r="D13" s="16">
        <f>1200000*1.1</f>
        <v>1320000</v>
      </c>
      <c r="E13" s="17">
        <v>1</v>
      </c>
      <c r="F13" s="18">
        <f t="shared" si="0"/>
        <v>1320000</v>
      </c>
    </row>
    <row r="14" spans="1:6" x14ac:dyDescent="0.3">
      <c r="A14" s="41"/>
      <c r="B14" s="3" t="s">
        <v>86</v>
      </c>
      <c r="C14" s="3" t="s">
        <v>78</v>
      </c>
      <c r="D14" s="16">
        <f>1000000*1.1</f>
        <v>1100000</v>
      </c>
      <c r="E14" s="17">
        <v>1</v>
      </c>
      <c r="F14" s="18">
        <f t="shared" si="0"/>
        <v>1100000</v>
      </c>
    </row>
    <row r="15" spans="1:6" x14ac:dyDescent="0.3">
      <c r="A15" s="41"/>
      <c r="B15" s="42" t="s">
        <v>87</v>
      </c>
      <c r="C15" s="3" t="s">
        <v>88</v>
      </c>
      <c r="D15" s="16">
        <f>720000*1.1</f>
        <v>792000.00000000012</v>
      </c>
      <c r="E15" s="17">
        <v>1</v>
      </c>
      <c r="F15" s="18">
        <f t="shared" si="0"/>
        <v>792000.00000000012</v>
      </c>
    </row>
    <row r="16" spans="1:6" x14ac:dyDescent="0.3">
      <c r="A16" s="41"/>
      <c r="B16" s="42"/>
      <c r="C16" s="3" t="s">
        <v>78</v>
      </c>
      <c r="D16" s="16">
        <f>800000*1.1</f>
        <v>880000.00000000012</v>
      </c>
      <c r="E16" s="17">
        <v>6</v>
      </c>
      <c r="F16" s="18">
        <f t="shared" si="0"/>
        <v>5280000.0000000009</v>
      </c>
    </row>
    <row r="17" spans="1:6" x14ac:dyDescent="0.3">
      <c r="A17" s="43" t="s">
        <v>89</v>
      </c>
      <c r="B17" s="42" t="s">
        <v>90</v>
      </c>
      <c r="C17" s="42"/>
      <c r="D17" s="16">
        <v>4840000</v>
      </c>
      <c r="E17" s="17">
        <v>1</v>
      </c>
      <c r="F17" s="18">
        <f t="shared" si="0"/>
        <v>4840000</v>
      </c>
    </row>
    <row r="18" spans="1:6" x14ac:dyDescent="0.3">
      <c r="A18" s="44"/>
      <c r="B18" s="42" t="s">
        <v>91</v>
      </c>
      <c r="C18" s="42"/>
      <c r="D18" s="16">
        <v>3000000</v>
      </c>
      <c r="E18" s="17">
        <v>1</v>
      </c>
      <c r="F18" s="18">
        <f t="shared" si="0"/>
        <v>3000000</v>
      </c>
    </row>
    <row r="19" spans="1:6" x14ac:dyDescent="0.3">
      <c r="A19" s="45"/>
      <c r="B19" s="42" t="s">
        <v>92</v>
      </c>
      <c r="C19" s="42"/>
      <c r="D19" s="16">
        <v>880000</v>
      </c>
      <c r="E19" s="17">
        <v>1</v>
      </c>
      <c r="F19" s="18">
        <f t="shared" si="0"/>
        <v>880000</v>
      </c>
    </row>
    <row r="20" spans="1:6" x14ac:dyDescent="0.3">
      <c r="A20" s="43" t="s">
        <v>120</v>
      </c>
      <c r="B20" s="48" t="s">
        <v>94</v>
      </c>
      <c r="C20" s="49"/>
      <c r="D20" s="20">
        <v>100000</v>
      </c>
      <c r="E20" s="17">
        <v>1</v>
      </c>
      <c r="F20" s="21">
        <f t="shared" si="0"/>
        <v>100000</v>
      </c>
    </row>
    <row r="21" spans="1:6" x14ac:dyDescent="0.3">
      <c r="A21" s="44"/>
      <c r="B21" s="50" t="s">
        <v>95</v>
      </c>
      <c r="C21" s="49"/>
      <c r="D21" s="20">
        <v>22000</v>
      </c>
      <c r="E21" s="17">
        <v>8</v>
      </c>
      <c r="F21" s="21">
        <f t="shared" si="0"/>
        <v>176000</v>
      </c>
    </row>
    <row r="22" spans="1:6" x14ac:dyDescent="0.3">
      <c r="A22" s="40" t="s">
        <v>96</v>
      </c>
      <c r="B22" s="40"/>
      <c r="C22" s="40"/>
      <c r="D22" s="14"/>
      <c r="E22" s="15"/>
      <c r="F22" s="22">
        <f>SUM(F3:F21)</f>
        <v>90458000</v>
      </c>
    </row>
  </sheetData>
  <mergeCells count="20">
    <mergeCell ref="A20:A21"/>
    <mergeCell ref="B20:C20"/>
    <mergeCell ref="B21:C21"/>
    <mergeCell ref="A22:C22"/>
    <mergeCell ref="A17:A19"/>
    <mergeCell ref="B17:C17"/>
    <mergeCell ref="B18:C18"/>
    <mergeCell ref="B19:C19"/>
    <mergeCell ref="A7:A9"/>
    <mergeCell ref="B9:C9"/>
    <mergeCell ref="A10:C10"/>
    <mergeCell ref="B11:C11"/>
    <mergeCell ref="A12:A16"/>
    <mergeCell ref="B12:C12"/>
    <mergeCell ref="B15:B16"/>
    <mergeCell ref="A1:F1"/>
    <mergeCell ref="A2:C2"/>
    <mergeCell ref="A3:A6"/>
    <mergeCell ref="B3:B4"/>
    <mergeCell ref="B5:B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workbookViewId="0">
      <selection activeCell="D56" sqref="D56"/>
    </sheetView>
  </sheetViews>
  <sheetFormatPr defaultRowHeight="16.5" x14ac:dyDescent="0.3"/>
  <cols>
    <col min="1" max="1" width="8.375" bestFit="1" customWidth="1"/>
    <col min="2" max="2" width="12.375" bestFit="1" customWidth="1"/>
    <col min="3" max="3" width="15.125" bestFit="1" customWidth="1"/>
    <col min="4" max="4" width="49.375" bestFit="1" customWidth="1"/>
    <col min="5" max="5" width="10.875" bestFit="1" customWidth="1"/>
    <col min="6" max="6" width="5.5" bestFit="1" customWidth="1"/>
    <col min="7" max="7" width="13.625" bestFit="1" customWidth="1"/>
    <col min="8" max="8" width="29" bestFit="1" customWidth="1"/>
    <col min="9" max="9" width="11.875" bestFit="1" customWidth="1"/>
    <col min="11" max="11" width="9.375" bestFit="1" customWidth="1"/>
  </cols>
  <sheetData>
    <row r="1" spans="1:8" ht="36.75" customHeight="1" x14ac:dyDescent="0.3">
      <c r="A1" s="39" t="s">
        <v>118</v>
      </c>
      <c r="B1" s="39"/>
      <c r="C1" s="39"/>
      <c r="D1" s="39"/>
      <c r="E1" s="39"/>
      <c r="F1" s="39"/>
      <c r="G1" s="39"/>
      <c r="H1" s="39"/>
    </row>
    <row r="2" spans="1:8" x14ac:dyDescent="0.3">
      <c r="A2" s="51" t="s">
        <v>0</v>
      </c>
      <c r="B2" s="51"/>
      <c r="C2" s="51"/>
      <c r="D2" s="1" t="s">
        <v>1</v>
      </c>
      <c r="E2" s="2" t="s">
        <v>2</v>
      </c>
      <c r="F2" s="1" t="s">
        <v>3</v>
      </c>
      <c r="G2" s="2" t="s">
        <v>4</v>
      </c>
      <c r="H2" s="1" t="s">
        <v>112</v>
      </c>
    </row>
    <row r="3" spans="1:8" x14ac:dyDescent="0.3">
      <c r="A3" s="52" t="s">
        <v>113</v>
      </c>
      <c r="B3" s="55" t="s">
        <v>5</v>
      </c>
      <c r="C3" s="36" t="s">
        <v>6</v>
      </c>
      <c r="D3" s="37" t="s">
        <v>134</v>
      </c>
      <c r="E3" s="38">
        <v>345000</v>
      </c>
      <c r="F3" s="36">
        <v>13</v>
      </c>
      <c r="G3" s="38">
        <f>E3*F3+100000</f>
        <v>4585000</v>
      </c>
      <c r="H3" s="56" t="s">
        <v>109</v>
      </c>
    </row>
    <row r="4" spans="1:8" x14ac:dyDescent="0.3">
      <c r="A4" s="53"/>
      <c r="B4" s="55"/>
      <c r="C4" s="36" t="s">
        <v>7</v>
      </c>
      <c r="D4" s="37" t="s">
        <v>8</v>
      </c>
      <c r="E4" s="38">
        <v>35000</v>
      </c>
      <c r="F4" s="36">
        <v>20</v>
      </c>
      <c r="G4" s="38">
        <f t="shared" ref="G4:G33" si="0">E4*F4</f>
        <v>700000</v>
      </c>
      <c r="H4" s="57"/>
    </row>
    <row r="5" spans="1:8" x14ac:dyDescent="0.3">
      <c r="A5" s="53"/>
      <c r="B5" s="55" t="s">
        <v>9</v>
      </c>
      <c r="C5" s="65" t="s">
        <v>10</v>
      </c>
      <c r="D5" s="37" t="s">
        <v>133</v>
      </c>
      <c r="E5" s="38">
        <v>160000</v>
      </c>
      <c r="F5" s="36">
        <v>9</v>
      </c>
      <c r="G5" s="38">
        <f t="shared" si="0"/>
        <v>1440000</v>
      </c>
      <c r="H5" s="57"/>
    </row>
    <row r="6" spans="1:8" x14ac:dyDescent="0.3">
      <c r="A6" s="53"/>
      <c r="B6" s="55"/>
      <c r="C6" s="66"/>
      <c r="D6" s="37" t="s">
        <v>128</v>
      </c>
      <c r="E6" s="38">
        <v>510000</v>
      </c>
      <c r="F6" s="36">
        <v>1</v>
      </c>
      <c r="G6" s="38">
        <f t="shared" si="0"/>
        <v>510000</v>
      </c>
      <c r="H6" s="57"/>
    </row>
    <row r="7" spans="1:8" x14ac:dyDescent="0.3">
      <c r="A7" s="53"/>
      <c r="B7" s="55"/>
      <c r="C7" s="59" t="s">
        <v>11</v>
      </c>
      <c r="D7" s="37" t="s">
        <v>12</v>
      </c>
      <c r="E7" s="38">
        <v>55000</v>
      </c>
      <c r="F7" s="36">
        <v>200</v>
      </c>
      <c r="G7" s="38">
        <f t="shared" si="0"/>
        <v>11000000</v>
      </c>
      <c r="H7" s="57"/>
    </row>
    <row r="8" spans="1:8" x14ac:dyDescent="0.3">
      <c r="A8" s="53"/>
      <c r="B8" s="55"/>
      <c r="C8" s="60"/>
      <c r="D8" s="37" t="s">
        <v>132</v>
      </c>
      <c r="E8" s="38">
        <v>72000</v>
      </c>
      <c r="F8" s="36">
        <v>3</v>
      </c>
      <c r="G8" s="38">
        <f t="shared" si="0"/>
        <v>216000</v>
      </c>
      <c r="H8" s="57"/>
    </row>
    <row r="9" spans="1:8" x14ac:dyDescent="0.3">
      <c r="A9" s="53"/>
      <c r="B9" s="55"/>
      <c r="C9" s="61"/>
      <c r="D9" s="37" t="s">
        <v>131</v>
      </c>
      <c r="E9" s="38">
        <v>543000</v>
      </c>
      <c r="F9" s="36">
        <v>1</v>
      </c>
      <c r="G9" s="38">
        <f t="shared" si="0"/>
        <v>543000</v>
      </c>
      <c r="H9" s="57"/>
    </row>
    <row r="10" spans="1:8" x14ac:dyDescent="0.3">
      <c r="A10" s="53"/>
      <c r="B10" s="55"/>
      <c r="C10" s="36" t="s">
        <v>13</v>
      </c>
      <c r="D10" s="37" t="s">
        <v>12</v>
      </c>
      <c r="E10" s="38">
        <v>22000</v>
      </c>
      <c r="F10" s="36">
        <v>45</v>
      </c>
      <c r="G10" s="38">
        <f t="shared" si="0"/>
        <v>990000</v>
      </c>
      <c r="H10" s="57"/>
    </row>
    <row r="11" spans="1:8" x14ac:dyDescent="0.3">
      <c r="A11" s="53"/>
      <c r="B11" s="55"/>
      <c r="C11" s="36" t="s">
        <v>14</v>
      </c>
      <c r="D11" s="37" t="s">
        <v>12</v>
      </c>
      <c r="E11" s="38">
        <v>16000</v>
      </c>
      <c r="F11" s="36">
        <v>126</v>
      </c>
      <c r="G11" s="38">
        <f t="shared" si="0"/>
        <v>2016000</v>
      </c>
      <c r="H11" s="57"/>
    </row>
    <row r="12" spans="1:8" x14ac:dyDescent="0.3">
      <c r="A12" s="53"/>
      <c r="B12" s="55"/>
      <c r="C12" s="36" t="s">
        <v>15</v>
      </c>
      <c r="D12" s="37" t="s">
        <v>16</v>
      </c>
      <c r="E12" s="38">
        <v>3080000</v>
      </c>
      <c r="F12" s="36">
        <v>1</v>
      </c>
      <c r="G12" s="38">
        <f t="shared" si="0"/>
        <v>3080000</v>
      </c>
      <c r="H12" s="57"/>
    </row>
    <row r="13" spans="1:8" x14ac:dyDescent="0.3">
      <c r="A13" s="53"/>
      <c r="B13" s="55" t="s">
        <v>17</v>
      </c>
      <c r="C13" s="36" t="s">
        <v>18</v>
      </c>
      <c r="D13" s="37" t="s">
        <v>19</v>
      </c>
      <c r="E13" s="38">
        <f>66000+132000+231000+38500</f>
        <v>467500</v>
      </c>
      <c r="F13" s="36">
        <v>1</v>
      </c>
      <c r="G13" s="38">
        <f t="shared" si="0"/>
        <v>467500</v>
      </c>
      <c r="H13" s="57"/>
    </row>
    <row r="14" spans="1:8" x14ac:dyDescent="0.3">
      <c r="A14" s="53"/>
      <c r="B14" s="55"/>
      <c r="C14" s="36" t="s">
        <v>20</v>
      </c>
      <c r="D14" s="37" t="s">
        <v>21</v>
      </c>
      <c r="E14" s="38">
        <v>44000</v>
      </c>
      <c r="F14" s="36">
        <v>2</v>
      </c>
      <c r="G14" s="38">
        <f t="shared" si="0"/>
        <v>88000</v>
      </c>
      <c r="H14" s="57"/>
    </row>
    <row r="15" spans="1:8" x14ac:dyDescent="0.3">
      <c r="A15" s="53"/>
      <c r="B15" s="55"/>
      <c r="C15" s="36" t="s">
        <v>22</v>
      </c>
      <c r="D15" s="37" t="s">
        <v>23</v>
      </c>
      <c r="E15" s="38">
        <v>2900</v>
      </c>
      <c r="F15" s="36">
        <v>250</v>
      </c>
      <c r="G15" s="38">
        <f t="shared" si="0"/>
        <v>725000</v>
      </c>
      <c r="H15" s="57"/>
    </row>
    <row r="16" spans="1:8" x14ac:dyDescent="0.3">
      <c r="A16" s="53"/>
      <c r="B16" s="55"/>
      <c r="C16" s="36" t="s">
        <v>24</v>
      </c>
      <c r="D16" s="37" t="s">
        <v>115</v>
      </c>
      <c r="E16" s="38">
        <v>3300</v>
      </c>
      <c r="F16" s="36">
        <v>20</v>
      </c>
      <c r="G16" s="38">
        <f t="shared" si="0"/>
        <v>66000</v>
      </c>
      <c r="H16" s="57"/>
    </row>
    <row r="17" spans="1:9" x14ac:dyDescent="0.3">
      <c r="A17" s="53"/>
      <c r="B17" s="55"/>
      <c r="C17" s="36" t="s">
        <v>25</v>
      </c>
      <c r="D17" s="37" t="s">
        <v>130</v>
      </c>
      <c r="E17" s="38">
        <v>330</v>
      </c>
      <c r="F17" s="36">
        <v>400</v>
      </c>
      <c r="G17" s="38">
        <f t="shared" si="0"/>
        <v>132000</v>
      </c>
      <c r="H17" s="57"/>
    </row>
    <row r="18" spans="1:9" x14ac:dyDescent="0.3">
      <c r="A18" s="53"/>
      <c r="B18" s="55"/>
      <c r="C18" s="36" t="s">
        <v>26</v>
      </c>
      <c r="D18" s="37" t="s">
        <v>114</v>
      </c>
      <c r="E18" s="38">
        <v>12700</v>
      </c>
      <c r="F18" s="36">
        <v>300</v>
      </c>
      <c r="G18" s="38">
        <f t="shared" si="0"/>
        <v>3810000</v>
      </c>
      <c r="H18" s="57"/>
    </row>
    <row r="19" spans="1:9" x14ac:dyDescent="0.3">
      <c r="A19" s="53"/>
      <c r="B19" s="55"/>
      <c r="C19" s="36" t="s">
        <v>27</v>
      </c>
      <c r="D19" s="37" t="s">
        <v>116</v>
      </c>
      <c r="E19" s="38">
        <v>220</v>
      </c>
      <c r="F19" s="36">
        <v>80</v>
      </c>
      <c r="G19" s="38">
        <f t="shared" si="0"/>
        <v>17600</v>
      </c>
      <c r="H19" s="57"/>
    </row>
    <row r="20" spans="1:9" x14ac:dyDescent="0.3">
      <c r="A20" s="53"/>
      <c r="B20" s="55"/>
      <c r="C20" s="36" t="s">
        <v>28</v>
      </c>
      <c r="D20" s="37" t="s">
        <v>135</v>
      </c>
      <c r="E20" s="38">
        <v>365000</v>
      </c>
      <c r="F20" s="36">
        <v>2</v>
      </c>
      <c r="G20" s="38">
        <f t="shared" si="0"/>
        <v>730000</v>
      </c>
      <c r="H20" s="57"/>
    </row>
    <row r="21" spans="1:9" x14ac:dyDescent="0.3">
      <c r="A21" s="53"/>
      <c r="B21" s="55"/>
      <c r="C21" s="36" t="s">
        <v>29</v>
      </c>
      <c r="D21" s="37" t="s">
        <v>117</v>
      </c>
      <c r="E21" s="38">
        <f>962500+30850</f>
        <v>993350</v>
      </c>
      <c r="F21" s="36">
        <v>1</v>
      </c>
      <c r="G21" s="38">
        <f t="shared" si="0"/>
        <v>993350</v>
      </c>
      <c r="H21" s="57"/>
    </row>
    <row r="22" spans="1:9" x14ac:dyDescent="0.3">
      <c r="A22" s="53"/>
      <c r="B22" s="59" t="s">
        <v>30</v>
      </c>
      <c r="C22" s="36" t="s">
        <v>31</v>
      </c>
      <c r="D22" s="37" t="s">
        <v>136</v>
      </c>
      <c r="E22" s="38">
        <v>149000</v>
      </c>
      <c r="F22" s="36">
        <v>7</v>
      </c>
      <c r="G22" s="38">
        <f t="shared" si="0"/>
        <v>1043000</v>
      </c>
      <c r="H22" s="57"/>
    </row>
    <row r="23" spans="1:9" x14ac:dyDescent="0.3">
      <c r="A23" s="53"/>
      <c r="B23" s="60"/>
      <c r="C23" s="59" t="s">
        <v>32</v>
      </c>
      <c r="D23" s="37" t="s">
        <v>137</v>
      </c>
      <c r="E23" s="38">
        <v>19950</v>
      </c>
      <c r="F23" s="36">
        <v>260</v>
      </c>
      <c r="G23" s="38">
        <f t="shared" si="0"/>
        <v>5187000</v>
      </c>
      <c r="H23" s="57"/>
    </row>
    <row r="24" spans="1:9" x14ac:dyDescent="0.3">
      <c r="A24" s="53"/>
      <c r="B24" s="60"/>
      <c r="C24" s="60"/>
      <c r="D24" s="37" t="s">
        <v>33</v>
      </c>
      <c r="E24" s="38">
        <v>13508</v>
      </c>
      <c r="F24" s="36">
        <v>100</v>
      </c>
      <c r="G24" s="38">
        <f t="shared" si="0"/>
        <v>1350800</v>
      </c>
      <c r="H24" s="57"/>
    </row>
    <row r="25" spans="1:9" x14ac:dyDescent="0.3">
      <c r="A25" s="53"/>
      <c r="B25" s="61"/>
      <c r="C25" s="61"/>
      <c r="D25" s="37" t="s">
        <v>34</v>
      </c>
      <c r="E25" s="38">
        <v>5500</v>
      </c>
      <c r="F25" s="36">
        <v>200</v>
      </c>
      <c r="G25" s="38">
        <f t="shared" si="0"/>
        <v>1100000</v>
      </c>
      <c r="H25" s="57"/>
    </row>
    <row r="26" spans="1:9" x14ac:dyDescent="0.3">
      <c r="A26" s="53"/>
      <c r="B26" s="59" t="s">
        <v>35</v>
      </c>
      <c r="C26" s="36" t="s">
        <v>36</v>
      </c>
      <c r="D26" s="37" t="s">
        <v>37</v>
      </c>
      <c r="E26" s="38">
        <v>7000</v>
      </c>
      <c r="F26" s="36">
        <v>9</v>
      </c>
      <c r="G26" s="38">
        <f t="shared" si="0"/>
        <v>63000</v>
      </c>
      <c r="H26" s="57"/>
    </row>
    <row r="27" spans="1:9" x14ac:dyDescent="0.3">
      <c r="A27" s="53"/>
      <c r="B27" s="61"/>
      <c r="C27" s="36" t="s">
        <v>38</v>
      </c>
      <c r="D27" s="37" t="s">
        <v>39</v>
      </c>
      <c r="E27" s="38">
        <v>30000</v>
      </c>
      <c r="F27" s="36">
        <v>5</v>
      </c>
      <c r="G27" s="38">
        <f t="shared" si="0"/>
        <v>150000</v>
      </c>
      <c r="H27" s="57"/>
    </row>
    <row r="28" spans="1:9" x14ac:dyDescent="0.3">
      <c r="A28" s="53"/>
      <c r="B28" s="55" t="s">
        <v>40</v>
      </c>
      <c r="C28" s="36" t="s">
        <v>41</v>
      </c>
      <c r="D28" s="37" t="s">
        <v>42</v>
      </c>
      <c r="E28" s="38">
        <v>200000</v>
      </c>
      <c r="F28" s="36">
        <v>3</v>
      </c>
      <c r="G28" s="38">
        <f t="shared" si="0"/>
        <v>600000</v>
      </c>
      <c r="H28" s="57"/>
    </row>
    <row r="29" spans="1:9" x14ac:dyDescent="0.3">
      <c r="A29" s="53"/>
      <c r="B29" s="55"/>
      <c r="C29" s="36" t="s">
        <v>43</v>
      </c>
      <c r="D29" s="37" t="s">
        <v>44</v>
      </c>
      <c r="E29" s="38">
        <v>200000</v>
      </c>
      <c r="F29" s="36">
        <v>6</v>
      </c>
      <c r="G29" s="38">
        <f t="shared" si="0"/>
        <v>1200000</v>
      </c>
      <c r="H29" s="57"/>
    </row>
    <row r="30" spans="1:9" x14ac:dyDescent="0.3">
      <c r="A30" s="53"/>
      <c r="B30" s="55"/>
      <c r="C30" s="36" t="s">
        <v>45</v>
      </c>
      <c r="D30" s="37" t="s">
        <v>46</v>
      </c>
      <c r="E30" s="38">
        <v>385000</v>
      </c>
      <c r="F30" s="36">
        <v>1</v>
      </c>
      <c r="G30" s="38">
        <f t="shared" si="0"/>
        <v>385000</v>
      </c>
      <c r="H30" s="57"/>
    </row>
    <row r="31" spans="1:9" x14ac:dyDescent="0.3">
      <c r="A31" s="53"/>
      <c r="B31" s="55" t="s">
        <v>47</v>
      </c>
      <c r="C31" s="55"/>
      <c r="D31" s="37" t="s">
        <v>48</v>
      </c>
      <c r="E31" s="38">
        <v>100000</v>
      </c>
      <c r="F31" s="36">
        <v>6</v>
      </c>
      <c r="G31" s="38">
        <f>E31*F31</f>
        <v>600000</v>
      </c>
      <c r="H31" s="57"/>
    </row>
    <row r="32" spans="1:9" x14ac:dyDescent="0.3">
      <c r="A32" s="54"/>
      <c r="B32" s="55" t="s">
        <v>49</v>
      </c>
      <c r="C32" s="55"/>
      <c r="D32" s="37" t="s">
        <v>50</v>
      </c>
      <c r="E32" s="38">
        <v>75000</v>
      </c>
      <c r="F32" s="36">
        <v>2</v>
      </c>
      <c r="G32" s="38">
        <f>E32*F32</f>
        <v>150000</v>
      </c>
      <c r="H32" s="58"/>
      <c r="I32" s="33"/>
    </row>
    <row r="33" spans="1:11" x14ac:dyDescent="0.3">
      <c r="A33" s="52" t="s">
        <v>51</v>
      </c>
      <c r="B33" s="3" t="s">
        <v>5</v>
      </c>
      <c r="C33" s="3" t="s">
        <v>52</v>
      </c>
      <c r="D33" s="4" t="s">
        <v>53</v>
      </c>
      <c r="E33" s="5">
        <v>55000</v>
      </c>
      <c r="F33" s="3">
        <v>2</v>
      </c>
      <c r="G33" s="5">
        <f t="shared" si="0"/>
        <v>110000</v>
      </c>
      <c r="H33" s="4" t="s">
        <v>108</v>
      </c>
    </row>
    <row r="34" spans="1:11" x14ac:dyDescent="0.3">
      <c r="A34" s="53"/>
      <c r="B34" s="62" t="s">
        <v>30</v>
      </c>
      <c r="C34" s="6" t="s">
        <v>31</v>
      </c>
      <c r="D34" s="4" t="s">
        <v>129</v>
      </c>
      <c r="E34" s="7">
        <v>879000</v>
      </c>
      <c r="F34" s="3">
        <v>1</v>
      </c>
      <c r="G34" s="7">
        <f>E34*F34</f>
        <v>879000</v>
      </c>
      <c r="H34" s="8" t="s">
        <v>125</v>
      </c>
      <c r="K34" s="33"/>
    </row>
    <row r="35" spans="1:11" x14ac:dyDescent="0.3">
      <c r="A35" s="53"/>
      <c r="B35" s="63"/>
      <c r="C35" s="3" t="s">
        <v>32</v>
      </c>
      <c r="D35" s="4" t="s">
        <v>54</v>
      </c>
      <c r="E35" s="7">
        <f>1074500/50</f>
        <v>21490</v>
      </c>
      <c r="F35" s="3">
        <v>50</v>
      </c>
      <c r="G35" s="5">
        <f>E35*F35</f>
        <v>1074500</v>
      </c>
      <c r="H35" s="8" t="s">
        <v>108</v>
      </c>
    </row>
    <row r="36" spans="1:11" x14ac:dyDescent="0.3">
      <c r="A36" s="53"/>
      <c r="B36" s="62" t="s">
        <v>35</v>
      </c>
      <c r="C36" s="62" t="s">
        <v>55</v>
      </c>
      <c r="D36" s="4" t="s">
        <v>56</v>
      </c>
      <c r="E36" s="5">
        <v>500000</v>
      </c>
      <c r="F36" s="3">
        <v>1</v>
      </c>
      <c r="G36" s="5">
        <f t="shared" ref="G36:G52" si="1">E36*F36</f>
        <v>500000</v>
      </c>
      <c r="H36" s="4" t="s">
        <v>108</v>
      </c>
    </row>
    <row r="37" spans="1:11" x14ac:dyDescent="0.3">
      <c r="A37" s="53"/>
      <c r="B37" s="64"/>
      <c r="C37" s="64"/>
      <c r="D37" s="4" t="s">
        <v>123</v>
      </c>
      <c r="E37" s="5">
        <v>33000</v>
      </c>
      <c r="F37" s="3">
        <v>15</v>
      </c>
      <c r="G37" s="5">
        <f t="shared" si="1"/>
        <v>495000</v>
      </c>
      <c r="H37" s="4" t="s">
        <v>124</v>
      </c>
    </row>
    <row r="38" spans="1:11" x14ac:dyDescent="0.3">
      <c r="A38" s="53"/>
      <c r="B38" s="64"/>
      <c r="C38" s="64"/>
      <c r="D38" s="9" t="s">
        <v>138</v>
      </c>
      <c r="E38" s="5">
        <v>10000</v>
      </c>
      <c r="F38" s="3">
        <v>90</v>
      </c>
      <c r="G38" s="5">
        <f t="shared" si="1"/>
        <v>900000</v>
      </c>
      <c r="H38" s="4" t="s">
        <v>126</v>
      </c>
    </row>
    <row r="39" spans="1:11" x14ac:dyDescent="0.3">
      <c r="A39" s="53"/>
      <c r="B39" s="64"/>
      <c r="C39" s="63"/>
      <c r="D39" s="4" t="s">
        <v>57</v>
      </c>
      <c r="E39" s="7">
        <v>273600</v>
      </c>
      <c r="F39" s="3">
        <v>1</v>
      </c>
      <c r="G39" s="7">
        <f t="shared" si="1"/>
        <v>273600</v>
      </c>
      <c r="H39" s="8" t="s">
        <v>108</v>
      </c>
    </row>
    <row r="40" spans="1:11" x14ac:dyDescent="0.3">
      <c r="A40" s="53"/>
      <c r="B40" s="64"/>
      <c r="C40" s="42" t="s">
        <v>12</v>
      </c>
      <c r="D40" s="4" t="s">
        <v>58</v>
      </c>
      <c r="E40" s="7">
        <f>SUM('[1]2-1 지출세부내역'!E3,'[1]2-1 지출세부내역'!E5,'[1]2-1 지출세부내역'!E8,'[1]2-1 지출세부내역'!E11,'[1]2-1 지출세부내역'!E12,'[1]2-1 지출세부내역'!E13,'[1]2-1 지출세부내역'!E18,'[1]2-1 지출세부내역'!E41,'[1]2-1 지출세부내역'!E42)</f>
        <v>1702500</v>
      </c>
      <c r="F40" s="3">
        <v>1</v>
      </c>
      <c r="G40" s="5">
        <f t="shared" si="1"/>
        <v>1702500</v>
      </c>
      <c r="H40" s="8" t="s">
        <v>111</v>
      </c>
    </row>
    <row r="41" spans="1:11" x14ac:dyDescent="0.3">
      <c r="A41" s="53"/>
      <c r="B41" s="64"/>
      <c r="C41" s="42"/>
      <c r="D41" s="4" t="s">
        <v>59</v>
      </c>
      <c r="E41" s="7">
        <v>8520</v>
      </c>
      <c r="F41" s="3">
        <v>1</v>
      </c>
      <c r="G41" s="5">
        <f t="shared" si="1"/>
        <v>8520</v>
      </c>
      <c r="H41" s="8" t="s">
        <v>108</v>
      </c>
    </row>
    <row r="42" spans="1:11" x14ac:dyDescent="0.3">
      <c r="A42" s="53"/>
      <c r="B42" s="64"/>
      <c r="C42" s="42"/>
      <c r="D42" s="4" t="s">
        <v>140</v>
      </c>
      <c r="E42" s="7">
        <v>22000</v>
      </c>
      <c r="F42" s="3">
        <v>3</v>
      </c>
      <c r="G42" s="5">
        <f t="shared" si="1"/>
        <v>66000</v>
      </c>
      <c r="H42" s="8" t="s">
        <v>110</v>
      </c>
    </row>
    <row r="43" spans="1:11" x14ac:dyDescent="0.3">
      <c r="A43" s="53"/>
      <c r="B43" s="64"/>
      <c r="C43" s="42"/>
      <c r="D43" s="4" t="s">
        <v>139</v>
      </c>
      <c r="E43" s="7">
        <f>SUM('[1]2-1 지출세부내역'!E23,'[1]2-1 지출세부내역'!E26,'[1]2-1 지출세부내역'!E27,'[1]2-1 지출세부내역'!E28,'[1]2-1 지출세부내역'!E29)</f>
        <v>415250</v>
      </c>
      <c r="F43" s="3">
        <v>1</v>
      </c>
      <c r="G43" s="5">
        <f t="shared" si="1"/>
        <v>415250</v>
      </c>
      <c r="H43" s="8" t="s">
        <v>110</v>
      </c>
    </row>
    <row r="44" spans="1:11" x14ac:dyDescent="0.3">
      <c r="A44" s="53"/>
      <c r="B44" s="64"/>
      <c r="C44" s="42" t="s">
        <v>36</v>
      </c>
      <c r="D44" s="4" t="s">
        <v>60</v>
      </c>
      <c r="E44" s="7">
        <f>SUM('[1]2-1 지출세부내역'!E16,'[1]2-1 지출세부내역'!E19,'[1]2-1 지출세부내역'!E20)</f>
        <v>155000</v>
      </c>
      <c r="F44" s="3">
        <v>1</v>
      </c>
      <c r="G44" s="5">
        <f t="shared" si="1"/>
        <v>155000</v>
      </c>
      <c r="H44" s="8" t="s">
        <v>110</v>
      </c>
    </row>
    <row r="45" spans="1:11" x14ac:dyDescent="0.3">
      <c r="A45" s="53"/>
      <c r="B45" s="64"/>
      <c r="C45" s="42"/>
      <c r="D45" s="4" t="s">
        <v>61</v>
      </c>
      <c r="E45" s="7">
        <v>94600</v>
      </c>
      <c r="F45" s="3">
        <v>1</v>
      </c>
      <c r="G45" s="5">
        <f t="shared" si="1"/>
        <v>94600</v>
      </c>
      <c r="H45" s="8" t="s">
        <v>127</v>
      </c>
    </row>
    <row r="46" spans="1:11" x14ac:dyDescent="0.3">
      <c r="A46" s="53"/>
      <c r="B46" s="64"/>
      <c r="C46" s="3" t="s">
        <v>62</v>
      </c>
      <c r="D46" s="4" t="s">
        <v>63</v>
      </c>
      <c r="E46" s="7">
        <f>SUM('[1]2-1 지출세부내역'!E21,'[1]2-1 지출세부내역'!E22)</f>
        <v>184050</v>
      </c>
      <c r="F46" s="3">
        <v>1</v>
      </c>
      <c r="G46" s="5">
        <f t="shared" si="1"/>
        <v>184050</v>
      </c>
      <c r="H46" s="8" t="s">
        <v>110</v>
      </c>
    </row>
    <row r="47" spans="1:11" x14ac:dyDescent="0.3">
      <c r="A47" s="53"/>
      <c r="B47" s="63"/>
      <c r="C47" s="3" t="s">
        <v>64</v>
      </c>
      <c r="D47" s="4" t="s">
        <v>65</v>
      </c>
      <c r="E47" s="7">
        <v>22000</v>
      </c>
      <c r="F47" s="3">
        <v>1</v>
      </c>
      <c r="G47" s="5">
        <f t="shared" si="1"/>
        <v>22000</v>
      </c>
      <c r="H47" s="8" t="s">
        <v>108</v>
      </c>
    </row>
    <row r="48" spans="1:11" x14ac:dyDescent="0.3">
      <c r="A48" s="53"/>
      <c r="B48" s="3" t="s">
        <v>40</v>
      </c>
      <c r="C48" s="3" t="s">
        <v>66</v>
      </c>
      <c r="D48" s="4" t="s">
        <v>121</v>
      </c>
      <c r="E48" s="7">
        <f>'[1]2-1 지출세부내역'!E39+'[1]2-1 지출세부내역'!E40</f>
        <v>250000</v>
      </c>
      <c r="F48" s="3">
        <v>1</v>
      </c>
      <c r="G48" s="5">
        <f>E48*F48</f>
        <v>250000</v>
      </c>
      <c r="H48" s="8" t="s">
        <v>108</v>
      </c>
    </row>
    <row r="49" spans="1:9" x14ac:dyDescent="0.3">
      <c r="A49" s="53"/>
      <c r="B49" s="3" t="s">
        <v>47</v>
      </c>
      <c r="C49" s="3" t="s">
        <v>67</v>
      </c>
      <c r="D49" s="4" t="s">
        <v>68</v>
      </c>
      <c r="E49" s="7">
        <v>120600</v>
      </c>
      <c r="F49" s="3">
        <v>1</v>
      </c>
      <c r="G49" s="5">
        <f t="shared" si="1"/>
        <v>120600</v>
      </c>
      <c r="H49" s="8" t="s">
        <v>108</v>
      </c>
    </row>
    <row r="50" spans="1:9" x14ac:dyDescent="0.3">
      <c r="A50" s="53"/>
      <c r="B50" s="62" t="s">
        <v>49</v>
      </c>
      <c r="C50" s="62" t="s">
        <v>69</v>
      </c>
      <c r="D50" s="4" t="s">
        <v>122</v>
      </c>
      <c r="E50" s="7">
        <v>47400</v>
      </c>
      <c r="F50" s="3">
        <v>1</v>
      </c>
      <c r="G50" s="5">
        <f t="shared" si="1"/>
        <v>47400</v>
      </c>
      <c r="H50" s="8" t="s">
        <v>108</v>
      </c>
    </row>
    <row r="51" spans="1:9" x14ac:dyDescent="0.3">
      <c r="A51" s="53"/>
      <c r="B51" s="64"/>
      <c r="C51" s="63"/>
      <c r="D51" s="4" t="s">
        <v>43</v>
      </c>
      <c r="E51" s="7">
        <f>'[1]2-1 지출세부내역'!E30</f>
        <v>35000</v>
      </c>
      <c r="F51" s="3">
        <v>1</v>
      </c>
      <c r="G51" s="5">
        <f t="shared" si="1"/>
        <v>35000</v>
      </c>
      <c r="H51" s="8" t="s">
        <v>110</v>
      </c>
    </row>
    <row r="52" spans="1:9" x14ac:dyDescent="0.3">
      <c r="A52" s="54"/>
      <c r="B52" s="63"/>
      <c r="C52" s="3" t="s">
        <v>70</v>
      </c>
      <c r="D52" s="4" t="s">
        <v>71</v>
      </c>
      <c r="E52" s="7">
        <f>SUM('[1]2-1 지출세부내역'!E37)</f>
        <v>154125</v>
      </c>
      <c r="F52" s="3">
        <v>1</v>
      </c>
      <c r="G52" s="5">
        <f t="shared" si="1"/>
        <v>154125</v>
      </c>
      <c r="H52" s="8" t="s">
        <v>108</v>
      </c>
      <c r="I52" s="33"/>
    </row>
    <row r="53" spans="1:9" x14ac:dyDescent="0.3">
      <c r="A53" s="1" t="s">
        <v>72</v>
      </c>
      <c r="B53" s="10"/>
      <c r="C53" s="10"/>
      <c r="D53" s="11"/>
      <c r="E53" s="12"/>
      <c r="F53" s="10"/>
      <c r="G53" s="13">
        <f>SUM(G3:G52)</f>
        <v>51425395</v>
      </c>
      <c r="H53" s="11"/>
    </row>
  </sheetData>
  <mergeCells count="23">
    <mergeCell ref="A33:A52"/>
    <mergeCell ref="B34:B35"/>
    <mergeCell ref="B36:B47"/>
    <mergeCell ref="C36:C39"/>
    <mergeCell ref="C40:C43"/>
    <mergeCell ref="C44:C45"/>
    <mergeCell ref="B50:B52"/>
    <mergeCell ref="C50:C51"/>
    <mergeCell ref="A1:H1"/>
    <mergeCell ref="A2:C2"/>
    <mergeCell ref="A3:A32"/>
    <mergeCell ref="B3:B4"/>
    <mergeCell ref="H3:H32"/>
    <mergeCell ref="B5:B12"/>
    <mergeCell ref="C7:C9"/>
    <mergeCell ref="B13:B21"/>
    <mergeCell ref="B22:B25"/>
    <mergeCell ref="C5:C6"/>
    <mergeCell ref="C23:C25"/>
    <mergeCell ref="B26:B27"/>
    <mergeCell ref="B28:B30"/>
    <mergeCell ref="B31:C31"/>
    <mergeCell ref="B32:C32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>
      <selection activeCell="F33" sqref="F33"/>
    </sheetView>
  </sheetViews>
  <sheetFormatPr defaultRowHeight="16.5" x14ac:dyDescent="0.3"/>
  <cols>
    <col min="1" max="1" width="21.375" bestFit="1" customWidth="1"/>
    <col min="2" max="4" width="13.625" bestFit="1" customWidth="1"/>
  </cols>
  <sheetData>
    <row r="1" spans="1:4" ht="33" customHeight="1" x14ac:dyDescent="0.3">
      <c r="A1" s="67" t="s">
        <v>119</v>
      </c>
      <c r="B1" s="67"/>
      <c r="C1" s="67"/>
      <c r="D1" s="67"/>
    </row>
    <row r="2" spans="1:4" x14ac:dyDescent="0.3">
      <c r="A2" s="34" t="s">
        <v>97</v>
      </c>
      <c r="B2" s="35" t="s">
        <v>98</v>
      </c>
      <c r="C2" s="35" t="s">
        <v>99</v>
      </c>
      <c r="D2" s="35" t="s">
        <v>100</v>
      </c>
    </row>
    <row r="3" spans="1:4" x14ac:dyDescent="0.3">
      <c r="A3" s="3" t="s">
        <v>74</v>
      </c>
      <c r="B3" s="23">
        <f>'[2]2019춘계종합'!D5</f>
        <v>27460000</v>
      </c>
      <c r="C3" s="16">
        <f>SUM('[2]2018춘계종합'!$D$7:$D$10)</f>
        <v>18720000</v>
      </c>
      <c r="D3" s="18">
        <f>SUM('[2]2018추계종합'!D9:D11)</f>
        <v>9940000</v>
      </c>
    </row>
    <row r="4" spans="1:4" x14ac:dyDescent="0.3">
      <c r="A4" s="3" t="s">
        <v>79</v>
      </c>
      <c r="B4" s="23">
        <f>'[2]2019춘계종합'!D10</f>
        <v>15260000</v>
      </c>
      <c r="C4" s="16">
        <f>'[2]2018춘계종합'!$D$13</f>
        <v>20020000</v>
      </c>
      <c r="D4" s="18">
        <f>SUM('[2]2018추계종합'!D18:D19)</f>
        <v>5780000</v>
      </c>
    </row>
    <row r="5" spans="1:4" x14ac:dyDescent="0.3">
      <c r="A5" s="3" t="s">
        <v>80</v>
      </c>
      <c r="B5" s="23">
        <f>'[2]2019춘계종합'!D14</f>
        <v>6600000</v>
      </c>
      <c r="C5" s="16">
        <f>'[2]2018춘계종합'!$D$23</f>
        <v>7600000</v>
      </c>
      <c r="D5" s="18">
        <f>'[2]2018추계종합'!D31</f>
        <v>2200000</v>
      </c>
    </row>
    <row r="6" spans="1:4" x14ac:dyDescent="0.3">
      <c r="A6" s="3" t="s">
        <v>81</v>
      </c>
      <c r="B6" s="23">
        <f>'[2]2019춘계종합'!D16</f>
        <v>21450000</v>
      </c>
      <c r="C6" s="16">
        <f>'[2]2018춘계종합'!$D$15</f>
        <v>18150000</v>
      </c>
      <c r="D6" s="18">
        <f>'[2]2018추계종합'!D22</f>
        <v>8250000</v>
      </c>
    </row>
    <row r="7" spans="1:4" x14ac:dyDescent="0.3">
      <c r="A7" s="3" t="s">
        <v>101</v>
      </c>
      <c r="B7" s="23">
        <f>'[2]2019춘계종합'!D18</f>
        <v>10692000</v>
      </c>
      <c r="C7" s="16">
        <f>'[2]2018춘계종합'!$D$17</f>
        <v>3751000</v>
      </c>
      <c r="D7" s="18">
        <f>'[2]2018추계종합'!D24</f>
        <v>7050000</v>
      </c>
    </row>
    <row r="8" spans="1:4" x14ac:dyDescent="0.3">
      <c r="A8" s="3" t="s">
        <v>89</v>
      </c>
      <c r="B8" s="23">
        <f>'[2]2019춘계종합'!D24</f>
        <v>8720000</v>
      </c>
      <c r="C8" s="16" t="s">
        <v>102</v>
      </c>
      <c r="D8" s="18">
        <f>'[2]2018추계종합'!D34</f>
        <v>7700000</v>
      </c>
    </row>
    <row r="9" spans="1:4" x14ac:dyDescent="0.3">
      <c r="A9" s="3" t="s">
        <v>103</v>
      </c>
      <c r="B9" s="23">
        <f>'[2]2019춘계종합'!D28</f>
        <v>276000</v>
      </c>
      <c r="C9" s="16">
        <f>SUM('[2]2018춘계종합'!$D$12,'[2]2018춘계종합'!$D$31)</f>
        <v>810000</v>
      </c>
      <c r="D9" s="18">
        <f>SUM('[2]2018추계종합'!D14,'[2]2018추계종합'!D21)</f>
        <v>1485000</v>
      </c>
    </row>
    <row r="10" spans="1:4" x14ac:dyDescent="0.3">
      <c r="A10" s="24" t="s">
        <v>72</v>
      </c>
      <c r="B10" s="25">
        <v>90458000</v>
      </c>
      <c r="C10" s="26">
        <f>SUM(C3:C9)</f>
        <v>69051000</v>
      </c>
      <c r="D10" s="27">
        <f>SUM(D3:D9)</f>
        <v>42405000</v>
      </c>
    </row>
    <row r="11" spans="1:4" x14ac:dyDescent="0.3">
      <c r="A11" s="28"/>
      <c r="B11" s="29"/>
      <c r="C11" s="30"/>
      <c r="D11" s="31"/>
    </row>
    <row r="12" spans="1:4" x14ac:dyDescent="0.3">
      <c r="A12" s="31"/>
      <c r="B12" s="32"/>
      <c r="C12" s="32"/>
      <c r="D12" s="31"/>
    </row>
    <row r="13" spans="1:4" x14ac:dyDescent="0.3">
      <c r="A13" s="1" t="s">
        <v>104</v>
      </c>
      <c r="B13" s="2" t="s">
        <v>98</v>
      </c>
      <c r="C13" s="2" t="s">
        <v>99</v>
      </c>
      <c r="D13" s="2" t="s">
        <v>100</v>
      </c>
    </row>
    <row r="14" spans="1:4" x14ac:dyDescent="0.3">
      <c r="A14" s="3" t="s">
        <v>5</v>
      </c>
      <c r="B14" s="23">
        <f>'[2]2019춘계종합'!D32</f>
        <v>5395000</v>
      </c>
      <c r="C14" s="16">
        <f>SUM('[2]2018춘계종합'!$D$49,'[2]2018춘계종합'!$D$64)</f>
        <v>5021000</v>
      </c>
      <c r="D14" s="18">
        <f>SUM('[2]2018추계종합'!D59,'[2]2018추계종합'!D76:D77)</f>
        <v>3787300.0000000005</v>
      </c>
    </row>
    <row r="15" spans="1:4" x14ac:dyDescent="0.3">
      <c r="A15" s="3" t="s">
        <v>35</v>
      </c>
      <c r="B15" s="23">
        <f>'[2]2019춘계종합'!D36</f>
        <v>5029520</v>
      </c>
      <c r="C15" s="16">
        <f>SUM('[2]2018춘계종합'!$D$65:$D$69)</f>
        <v>1952990</v>
      </c>
      <c r="D15" s="18">
        <f>SUM('[2]2018추계종합'!D75,'[2]2018추계종합'!D78:D80)</f>
        <v>4160000</v>
      </c>
    </row>
    <row r="16" spans="1:4" x14ac:dyDescent="0.3">
      <c r="A16" s="3" t="s">
        <v>40</v>
      </c>
      <c r="B16" s="23">
        <f>'[2]2019춘계종합'!D51</f>
        <v>2435000</v>
      </c>
      <c r="C16" s="16">
        <f>SUM('[2]2018춘계종합'!$D$59,'[2]2018춘계종합'!$D$62:$D$63)</f>
        <v>3980310</v>
      </c>
      <c r="D16" s="18">
        <f>SUM('[2]2018추계종합'!D69,'[2]2018추계종합'!D73:D74)</f>
        <v>5970100</v>
      </c>
    </row>
    <row r="17" spans="1:4" x14ac:dyDescent="0.3">
      <c r="A17" s="3" t="s">
        <v>17</v>
      </c>
      <c r="B17" s="23">
        <f>'[2]2019춘계종합'!D56</f>
        <v>7029450</v>
      </c>
      <c r="C17" s="16">
        <f>SUM('[2]2018춘계종합'!$D$41,'[2]2018춘계종합'!$D$46)</f>
        <v>5234000.2</v>
      </c>
      <c r="D17" s="18">
        <f>SUM('[2]2018추계종합'!D51:D56,'[2]2018추계종합'!D58)</f>
        <v>5519000</v>
      </c>
    </row>
    <row r="18" spans="1:4" x14ac:dyDescent="0.3">
      <c r="A18" s="3" t="s">
        <v>30</v>
      </c>
      <c r="B18" s="23">
        <f>'[2]2019춘계종합'!D66</f>
        <v>10634300</v>
      </c>
      <c r="C18" s="16">
        <f>'[2]2018춘계종합'!$D$54</f>
        <v>4138900</v>
      </c>
      <c r="D18" s="18">
        <f>SUM('[2]2018추계종합'!D57,'[2]2018추계종합'!D65)</f>
        <v>4130700</v>
      </c>
    </row>
    <row r="19" spans="1:4" x14ac:dyDescent="0.3">
      <c r="A19" s="3" t="s">
        <v>9</v>
      </c>
      <c r="B19" s="23">
        <f>'[2]2019춘계종합'!D74</f>
        <v>17845000</v>
      </c>
      <c r="C19" s="16">
        <f>SUM('[2]2018춘계종합'!$D$36:$D$39,'[2]2018춘계_메종호텔추가분'!$I$6:$I$12)</f>
        <v>14114200</v>
      </c>
      <c r="D19" s="18">
        <f>SUM('[2]2018추계종합'!D43:D49)</f>
        <v>9878000</v>
      </c>
    </row>
    <row r="20" spans="1:4" x14ac:dyDescent="0.3">
      <c r="A20" s="3" t="s">
        <v>93</v>
      </c>
      <c r="B20" s="23">
        <f>'[2]2019춘계종합'!D81</f>
        <v>1950000</v>
      </c>
      <c r="C20" s="16">
        <v>5550000</v>
      </c>
      <c r="D20" s="18">
        <f>SUM('[2]2018추계종합'!D41:D42)-[2]비교표!D12</f>
        <v>145000</v>
      </c>
    </row>
    <row r="21" spans="1:4" x14ac:dyDescent="0.3">
      <c r="A21" s="3" t="s">
        <v>105</v>
      </c>
      <c r="B21" s="23">
        <f>'[2]2019춘계종합'!D84</f>
        <v>386525</v>
      </c>
      <c r="C21" s="16">
        <f>'[2]2018춘계종합'!$D$72</f>
        <v>23300</v>
      </c>
      <c r="D21" s="18">
        <f>'[2]2018추계종합'!D81</f>
        <v>152307</v>
      </c>
    </row>
    <row r="22" spans="1:4" x14ac:dyDescent="0.3">
      <c r="A22" s="3" t="s">
        <v>106</v>
      </c>
      <c r="B22" s="23">
        <f>'[2]2019춘계종합'!D88</f>
        <v>720600</v>
      </c>
      <c r="C22" s="16">
        <f>'[2]2018춘계종합'!$D$71</f>
        <v>343300</v>
      </c>
      <c r="D22" s="3" t="s">
        <v>102</v>
      </c>
    </row>
    <row r="23" spans="1:4" x14ac:dyDescent="0.3">
      <c r="A23" s="24" t="s">
        <v>72</v>
      </c>
      <c r="B23" s="25">
        <v>51425395</v>
      </c>
      <c r="C23" s="26">
        <f>SUM(C14:C22)</f>
        <v>40358000.200000003</v>
      </c>
      <c r="D23" s="27">
        <f>SUM(D14:D22)</f>
        <v>33742407</v>
      </c>
    </row>
    <row r="24" spans="1:4" x14ac:dyDescent="0.3">
      <c r="A24" s="31"/>
      <c r="B24" s="32"/>
      <c r="C24" s="32"/>
      <c r="D24" s="31"/>
    </row>
    <row r="25" spans="1:4" x14ac:dyDescent="0.3">
      <c r="A25" s="24" t="s">
        <v>107</v>
      </c>
      <c r="B25" s="26">
        <f>B10-B23</f>
        <v>39032605</v>
      </c>
      <c r="C25" s="26">
        <f>C10-C23</f>
        <v>28692999.799999997</v>
      </c>
      <c r="D25" s="26">
        <f>D10-D23</f>
        <v>8662593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2019춘계학술_수입</vt:lpstr>
      <vt:lpstr>2019춘계학술_지출</vt:lpstr>
      <vt:lpstr>2018-2019비교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2019-08-02T05:19:13Z</dcterms:created>
  <dcterms:modified xsi:type="dcterms:W3CDTF">2019-08-02T07:53:51Z</dcterms:modified>
</cp:coreProperties>
</file>